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xl/vbaProjectSignatureV3.bin" ContentType="application/vnd.ms-office.vbaProjectSignatureV3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0665\Downloads\"/>
    </mc:Choice>
  </mc:AlternateContent>
  <xr:revisionPtr revIDLastSave="0" documentId="13_ncr:1_{EE973000-C5ED-4602-A811-14E32D5A8BF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rechnungstool" sheetId="1" r:id="rId1"/>
    <sheet name="NEFZ_WLTP" sheetId="3" state="hidden" r:id="rId2"/>
    <sheet name="Treibstoff" sheetId="2" state="hidden" r:id="rId3"/>
    <sheet name="RE_Treibstoff" sheetId="4" state="hidden" r:id="rId4"/>
    <sheet name="Berechnungsjahr" sheetId="5" state="hidden" r:id="rId5"/>
    <sheet name="Parameter" sheetId="6" state="hidden" r:id="rId6"/>
  </sheets>
  <definedNames>
    <definedName name="_xlnm.Print_Area" localSheetId="0">Berechnungstool!$A$1:$J$37</definedName>
    <definedName name="Plug_In">Berechnungstool!$H$9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H25" i="1" l="1"/>
  <c r="D15" i="1"/>
  <c r="H15" i="1"/>
  <c r="A25" i="1"/>
  <c r="A16" i="1"/>
  <c r="A13" i="1"/>
  <c r="A11" i="1"/>
  <c r="A9" i="1"/>
  <c r="F7" i="1"/>
  <c r="A7" i="1"/>
  <c r="A5" i="1"/>
  <c r="E2" i="1" l="1"/>
  <c r="E1" i="1"/>
  <c r="C11" i="1"/>
  <c r="G16" i="1"/>
  <c r="G9" i="1"/>
  <c r="G7" i="1"/>
  <c r="C16" i="1" l="1"/>
  <c r="C18" i="1"/>
  <c r="E16" i="1"/>
  <c r="I16" i="1"/>
  <c r="C13" i="1" l="1"/>
</calcChain>
</file>

<file path=xl/sharedStrings.xml><?xml version="1.0" encoding="utf-8"?>
<sst xmlns="http://schemas.openxmlformats.org/spreadsheetml/2006/main" count="114" uniqueCount="69">
  <si>
    <t xml:space="preserve"> </t>
  </si>
  <si>
    <t>Benzin</t>
  </si>
  <si>
    <t>B</t>
  </si>
  <si>
    <t>Benzin / Elektrisch</t>
  </si>
  <si>
    <t>C</t>
  </si>
  <si>
    <t>Diesel</t>
  </si>
  <si>
    <t>D</t>
  </si>
  <si>
    <t>Elektrisch</t>
  </si>
  <si>
    <t>E</t>
  </si>
  <si>
    <t>Diesel / Elektrisch</t>
  </si>
  <si>
    <t>F</t>
  </si>
  <si>
    <t>Alkohol (Ethanol)</t>
  </si>
  <si>
    <t>J</t>
  </si>
  <si>
    <t>Benzin / Alkohol (Ethanol)</t>
  </si>
  <si>
    <t>K</t>
  </si>
  <si>
    <t>Flüssiggas (LPG)</t>
  </si>
  <si>
    <t>L</t>
  </si>
  <si>
    <t>Methanol</t>
  </si>
  <si>
    <t>M</t>
  </si>
  <si>
    <t>Erdgas (CNG)</t>
  </si>
  <si>
    <t>N</t>
  </si>
  <si>
    <t>Petrol</t>
  </si>
  <si>
    <t>P</t>
  </si>
  <si>
    <t>R</t>
  </si>
  <si>
    <t>Wasserstoff</t>
  </si>
  <si>
    <t>W</t>
  </si>
  <si>
    <t>Wasserstoff / Elektrisch</t>
  </si>
  <si>
    <t>X</t>
  </si>
  <si>
    <t>Benzin / Erdgas (CNG)</t>
  </si>
  <si>
    <t>Y</t>
  </si>
  <si>
    <t>Benzin / Flüssiggas (LPG)</t>
  </si>
  <si>
    <t>Z</t>
  </si>
  <si>
    <t>Elektrisch mit Range Extender</t>
  </si>
  <si>
    <t>*</t>
  </si>
  <si>
    <t>WLTP</t>
  </si>
  <si>
    <t>Plug-In</t>
  </si>
  <si>
    <t>kg</t>
  </si>
  <si>
    <t>Wh/km</t>
  </si>
  <si>
    <t>Benzina</t>
  </si>
  <si>
    <t>Benzina / Elettrico</t>
  </si>
  <si>
    <t>Elettrico</t>
  </si>
  <si>
    <t>Diesel / Elettrico</t>
  </si>
  <si>
    <t>Alcool (etanolo)</t>
  </si>
  <si>
    <t>Benzina / Alcool (Etanolo)</t>
  </si>
  <si>
    <t>gas di petrolio liquefatto (GPL)</t>
  </si>
  <si>
    <t>Metanolo</t>
  </si>
  <si>
    <t>Gas naturale (GNC)</t>
  </si>
  <si>
    <t>Elettrico con range extender</t>
  </si>
  <si>
    <t>Idrogeno</t>
  </si>
  <si>
    <t>Idrogeno / Elettrico</t>
  </si>
  <si>
    <t>Benzina / Gas naturale (GNC)</t>
  </si>
  <si>
    <t>Benzina / Gas liquido (GPL)</t>
  </si>
  <si>
    <t>Essence</t>
  </si>
  <si>
    <t>Diesel / Électrique</t>
  </si>
  <si>
    <t>Alcool (éthanol)</t>
  </si>
  <si>
    <t>Essence / Alcool (Éthanol)</t>
  </si>
  <si>
    <t>gaz de pétrole liquéfié (GPL)</t>
  </si>
  <si>
    <t>Méthanol</t>
  </si>
  <si>
    <t>Gaz naturel (GNC)</t>
  </si>
  <si>
    <t>Pétrole</t>
  </si>
  <si>
    <t>Hydrogène</t>
  </si>
  <si>
    <t>Essence / Gaz naturel (GNC)</t>
  </si>
  <si>
    <t>Essence / gaz liquide (GPL)</t>
  </si>
  <si>
    <t>Essence / Électrique</t>
  </si>
  <si>
    <t>Électrique</t>
  </si>
  <si>
    <t>Électrique avec Range Extender</t>
  </si>
  <si>
    <t>Hydrogène / Électrique</t>
  </si>
  <si>
    <t>NEFZ</t>
  </si>
  <si>
    <t>&lt;?xml version="1.0" encoding="utf-8"?&gt;
&lt;AstraEfficiencyClassDatabase Version="001"&gt;
 &lt;EfficiencyClassParameter Formular="M1-EB_v05" Jahr="2012"&gt;
  &lt;BewertungsParameter_r&gt;0.3&lt;/BewertungsParameter_r&gt;
  &lt;Mittelwert_BenzinÄquivalent&gt;7.1684288&lt;/Mittelwert_BenzinÄquivalent&gt;
  &lt;Mittelwert_relative_EnergieEffizienz&gt;0.0043951&lt;/Mittelwert_relative_EnergieEffizienz&gt;
  &lt;Standardabweichung_Benzinäquivalent&gt;2.1241414&lt;/Standardabweichung_Benzinäquivalent&gt;
  &lt;Standardabweichung_relative_EnergieEffizienz&gt;0.001035&lt;/Standardabweichung_relative_EnergieEffizienz&gt;
  &lt;BenzinÄquivalent_Diesel&gt;1.06&lt;/BenzinÄquivalent_Diesel&gt;
  &lt;BenzinÄquivalent_Erdgas_CNG&gt;0.88&lt;/BenzinÄquivalent_Erdgas_CNG&gt;
  &lt;BenzinÄquivalent_Autogas_LPG&gt;0.68&lt;/BenzinÄquivalent_Autogas_LPG&gt;
  &lt;BenzinÄquivalent_E85&gt;1.71&lt;/BenzinÄquivalent_E85&gt;
  &lt;BenzinÄquivalent_ElektroFz&gt;0.24&lt;/BenzinÄquivalent_ElektroFz&gt;
  &lt;BewertungsBereich_A&gt;413.07&lt;/BewertungsBereich_A&gt;
  &lt;BewertungsBereich_B&gt;445.88&lt;/BewertungsBereich_B&gt;
  &lt;BewertungsBereich_C&gt;474.84&lt;/BewertungsBereich_C&gt;
  &lt;BewertungsBereich_D&gt;499.67&lt;/BewertungsBereich_D&gt;
  &lt;BewertungsBereich_E&gt;525.92&lt;/BewertungsBereich_E&gt;
  &lt;BewertungsBereich_F&gt;570.87&lt;/BewertungsBereich_F&gt;
 &lt;/EfficiencyClassParameter&gt;
 &lt;EfficiencyClassParameter Formular="M1-EB_v05" Jahr="2013"&gt;
  &lt;BewertungsParameter_r&gt;0.3&lt;/BewertungsParameter_r&gt;
  &lt;Mittelwert_BenzinÄquivalent&gt;6.546778995&lt;/Mittelwert_BenzinÄquivalent&gt;
  &lt;Mittelwert_relative_EnergieEffizienz&gt;0.003980459&lt;/Mittelwert_relative_EnergieEffizienz&gt;
  &lt;Standardabweichung_Benzinäquivalent&gt;2.034646103&lt;/Standardabweichung_Benzinäquivalent&gt;
  &lt;Standardabweichung_relative_EnergieEffizienz&gt;0.001050185&lt;/Standardabweichung_relative_EnergieEffizienz&gt;
  &lt;BenzinÄquivalent_Diesel&gt;1.06&lt;/BenzinÄquivalent_Diesel&gt;
  &lt;BenzinÄquivalent_Erdgas_CNG&gt;0.88&lt;/BenzinÄquivalent_Erdgas_CNG&gt;
  &lt;BenzinÄquivalent_Autogas_LPG&gt;0.68&lt;/BenzinÄquivalent_Autogas_LPG&gt;
  &lt;BenzinÄquivalent_E85&gt;1.71&lt;/BenzinÄquivalent_E85&gt;
  &lt;BenzinÄquivalent_ElektroFz&gt;0.24&lt;/BenzinÄquivalent_ElektroFz&gt;
  &lt;BewertungsBereich_A&gt;420.12&lt;/BewertungsBereich_A&gt;
  &lt;BewertungsBereich_B&gt;441.08&lt;/BewertungsBereich_B&gt;
  &lt;BewertungsBereich_C&gt;470.35&lt;/BewertungsBereich_C&gt;
  &lt;BewertungsBereich_D&gt;496.88&lt;/BewertungsBereich_D&gt;
  &lt;BewertungsBereich_E&gt;524.94&lt;/BewertungsBereich_E&gt;
  &lt;BewertungsBereich_F&gt;572.8&lt;/BewertungsBereich_F&gt;
 &lt;/EfficiencyClassParameter&gt;
 &lt;EfficiencyClassParameter Formular="M1-EB_v05" Jahr="2014"&gt;
  &lt;BewertungsParameter_r&gt;0.3&lt;/BewertungsParameter_r&gt;
  &lt;Mittelwert_BenzinÄquivalent&gt;6.546778995&lt;/Mittelwert_BenzinÄquivalent&gt;
  &lt;Mittelwert_relative_EnergieEffizienz&gt;0.003980459&lt;/Mittelwert_relative_EnergieEffizienz&gt;
  &lt;Standardabweichung_Benzinäquivalent&gt;2.034646103&lt;/Standardabweichung_Benzinäquivalent&gt;
  &lt;Standardabweichung_relative_EnergieEffizienz&gt;0.001050185&lt;/Standardabweichung_relative_EnergieEffizienz&gt;
  &lt;BenzinÄquivalent_Diesel&gt;1.06&lt;/BenzinÄquivalent_Diesel&gt;
  &lt;BenzinÄquivalent_Erdgas_CNG&gt;0.88&lt;/BenzinÄquivalent_Erdgas_CNG&gt;
  &lt;BenzinÄquivalent_Autogas_LPG&gt;0.68&lt;/BenzinÄquivalent_Autogas_LPG&gt;
  &lt;BenzinÄquivalent_E85&gt;1.71&lt;/BenzinÄquivalent_E85&gt;
  &lt;BenzinÄquivalent_ElektroFz&gt;0.24&lt;/BenzinÄquivalent_ElektroFz&gt;
  &lt;BewertungsBereich_A&gt;420.12&lt;/BewertungsBereich_A&gt;
  &lt;BewertungsBereich_B&gt;441.08&lt;/BewertungsBereich_B&gt;
  &lt;BewertungsBereich_C&gt;470.35&lt;/BewertungsBereich_C&gt;
  &lt;BewertungsBereich_D&gt;496.88&lt;/BewertungsBereich_D&gt;
  &lt;BewertungsBereich_E&gt;524.94&lt;/BewertungsBereich_E&gt;
  &lt;BewertungsBereich_F&gt;572.8&lt;/BewertungsBereich_F&gt;
 &lt;/EfficiencyClassParameter&gt;
 &lt;EfficiencyClassParameter Formular="M1-EB_v05" Jahr="2015"&gt;
  &lt;BewertungsParameter_r&gt;0.3&lt;/BewertungsParameter_r&gt;
  &lt;Mittelwert_BenzinÄquivalent&gt;6.394715162&lt;/Mittelwert_BenzinÄquivalent&gt;
  &lt;Mittelwert_relative_EnergieEffizienz&gt;0.003877691&lt;/Mittelwert_relative_EnergieEffizienz&gt;
  &lt;Standardabweichung_Benzinäquivalent&gt;1.924755502&lt;/Standardabweichung_Benzinäquivalent&gt;
  &lt;Standardabweichung_relative_EnergieEffizienz&gt;0.001051359&lt;/Standardabweichung_relative_EnergieEffizienz&gt;
  &lt;BenzinÄquivalent_Diesel&gt;1.06&lt;/BenzinÄquivalent_Diesel&gt;
  &lt;BenzinÄquivalent_Erdgas_CNG&gt;0.88&lt;/BenzinÄquivalent_Erdgas_CNG&gt;
  &lt;BenzinÄquivalent_Autogas_LPG&gt;0.68&lt;/BenzinÄquivalent_Autogas_LPG&gt;
  &lt;BenzinÄquivalent_E85&gt;1.71&lt;/BenzinÄquivalent_E85&gt;
  &lt;BenzinÄquivalent_ElektroFz&gt;0.24&lt;/BenzinÄquivalent_ElektroFz&gt;
  &lt;BewertungsBereich_A&gt;420.70&lt;/BewertungsBereich_A&gt;
  &lt;BewertungsBereich_B&gt;439.49&lt;/BewertungsBereich_B&gt;
  &lt;BewertungsBereich_C&gt;468.55&lt;/BewertungsBereich_C&gt;
  &lt;BewertungsBereich_D&gt;497.53&lt;/BewertungsBereich_D&gt;
  &lt;BewertungsBereich_E&gt;527.05&lt;/BewertungsBereich_E&gt;
  &lt;BewertungsBereich_F&gt;579.22&lt;/BewertungsBereich_F&gt;
 &lt;/EfficiencyClassParameter&gt;
 &lt;EfficiencyClassParameter Formular="M1-EB_v05" Jahr="2016"&gt;
  &lt;BewertungsParameter_r&gt;0.3&lt;/BewertungsParameter_r&gt;
  &lt;Mittelwert_BenzinÄquivalent&gt;6.119917587&lt;/Mittelwert_BenzinÄquivalent&gt;
  &lt;Mittelwert_relative_EnergieEffizienz&gt;0.003657757&lt;/Mittelwert_relative_EnergieEffizienz&gt;
  &lt;Standardabweichung_Benzinäquivalent&gt;1.796394724&lt;/Standardabweichung_Benzinäquivalent&gt;
  &lt;Standardabweichung_relative_EnergieEffizienz&gt;0.000928759&lt;/Standardabweichung_relative_EnergieEffizienz&gt;
  &lt;BenzinÄquivalent_Diesel&gt;1.06&lt;/BenzinÄquivalent_Diesel&gt;
  &lt;BenzinÄquivalent_Erdgas_CNG&gt;0.85&lt;/BenzinÄquivalent_Erdgas_CNG&gt;
  &lt;BenzinÄquivalent_Autogas_LPG&gt;0.68&lt;/BenzinÄquivalent_Autogas_LPG&gt;
  &lt;BenzinÄquivalent_E85&gt;1.72&lt;/BenzinÄquivalent_E85&gt;
  &lt;BenzinÄquivalent_ElektroFz&gt;0.24&lt;/BenzinÄquivalent_ElektroFz&gt;
  &lt;BewertungsBereich_A&gt;417.51&lt;/BewertungsBereich_A&gt;
  &lt;BewertungsBereich_B&gt;442.00&lt;/BewertungsBereich_B&gt;
  &lt;BewertungsBereich_C&gt;465.11&lt;/BewertungsBereich_C&gt;
  &lt;BewertungsBereich_D&gt;495.91&lt;/BewertungsBereich_D&gt;
  &lt;BewertungsBereich_E&gt;530.38&lt;/BewertungsBereich_E&gt;
  &lt;BewertungsBereich_F&gt;586.83&lt;/BewertungsBereich_F&gt;
 &lt;/EfficiencyClassParameter&gt;
 &lt;EfficiencyClassParameter Formular="M1-EB_v05" Jahr="2017"&gt;
  &lt;BewertungsParameter_r&gt;0.3&lt;/BewertungsParameter_r&gt;
  &lt;Mittelwert_BenzinÄquivalent&gt;5.810773357&lt;/Mittelwert_BenzinÄquivalent&gt;
  &lt;Mittelwert_relative_EnergieEffizienz&gt;0.003492632&lt;/Mittelwert_relative_EnergieEffizienz&gt;
  &lt;Standardabweichung_Benzinäquivalent&gt;1.642433169&lt;/Standardabweichung_Benzinäquivalent&gt;
  &lt;Standardabweichung_relative_EnergieEffizienz&gt;0.000820079&lt;/Standardabweichung_relative_EnergieEffizienz&gt;
  &lt;BenzinÄquivalent_Diesel&gt;1.08&lt;/BenzinÄquivalent_Diesel&gt;
  &lt;BenzinÄquivalent_Erdgas_CNG&gt;0.82&lt;/BenzinÄquivalent_Erdgas_CNG&gt;
  &lt;BenzinÄquivalent_Autogas_LPG&gt;0.70&lt;/BenzinÄquivalent_Autogas_LPG&gt;
  &lt;BenzinÄquivalent_E85&gt;1.63&lt;/BenzinÄquivalent_E85&gt;
  &lt;BenzinÄquivalent_ElektroFz&gt;0.24&lt;/BenzinÄquivalent_ElektroFz&gt;
  &lt;BewertungsBereich_A&gt;422.63&lt;/BewertungsBereich_A&gt;
  &lt;BewertungsBereich_B&gt;445.97&lt;/BewertungsBereich_B&gt;
  &lt;BewertungsBereich_C&gt;466.64&lt;/BewertungsBereich_C&gt;
  &lt;BewertungsBereich_D&gt;490.25&lt;/BewertungsBereich_D&gt;
  &lt;BewertungsBereich_E&gt;523.40&lt;/BewertungsBereich_E&gt;
  &lt;BewertungsBereich_F&gt;574.20&lt;/BewertungsBereich_F&gt;
 &lt;/EfficiencyClassParameter&gt;
 &lt;EfficiencyClassParameter Formular="M1-EB_v05" Jahr="2018"&gt;
  &lt;BewertungsParameter_r GG="ENV Anh 3.6 Art 7.3 Relativierungsparameter"&gt;0.3&lt;/BewertungsParameter_r&gt;
  &lt;Mittelwert_BenzinÄquivalent GG="VEE-PW Art. 5 1"&gt;5.704695260&lt;/Mittelwert_BenzinÄquivalent&gt;
  &lt;Mittelwert_relative_EnergieEffizienz GG="VEE-PW Art. 5 3"&gt;0.003303144&lt;/Mittelwert_relative_EnergieEffizienz&gt;
  &lt;Standardabweichung_Benzinäquivalent GG="VEE-PW Art. 5 2"&gt;1.516734406&lt;/Standardabweichung_Benzinäquivalent&gt;
  &lt;Standardabweichung_relative_EnergieEffizienz GG="VEE-PW Art. 5 4"&gt;0.000765087&lt;/Standardabweichung_relative_EnergieEffizienz&gt;
  &lt;BenzinÄquivalent_Diesel GG="VEE-PW Art. 6 a"&gt;1.07&lt;/BenzinÄquivalent_Diesel&gt;
  &lt;BenzinÄquivalent_Erdgas_CNG  GG="VEE-PW Art. 6 b"&gt;0.84&lt;/BenzinÄquivalent_Erdgas_CNG&gt;
  &lt;BenzinÄquivalent_Autogas_LPG GG="VEE-PW Art. 6 c"&gt;0.69&lt;/BenzinÄquivalent_Autogas_LPG&gt;
  &lt;BenzinÄquivalent_E85 GG="VEE-PW Art. 6 d"&gt;1.61&lt;/BenzinÄquivalent_E85&gt;
  &lt;BenzinÄquivalent_ElektroFz GG="VEE-PW Art. 6 e"&gt;0.21&lt;/BenzinÄquivalent_ElektroFz&gt;
  &lt;BenzinÄquivalent_Wasserstoff GG="VEE-PW Art. 6 f"&gt;0.60&lt;/BenzinÄquivalent_Wasserstoff&gt;
  &lt;BewertungsBereich_A GG="VEE-PW Art. 7 A"&gt;425.23&lt;/BewertungsBereich_A&gt;
  &lt;BewertungsBereich_B GG="VEE-PW Art. 7 B"&gt;448.31&lt;/BewertungsBereich_B&gt;
  &lt;BewertungsBereich_C GG="VEE-PW Art. 7 C"&gt;469.53&lt;/BewertungsBereich_C&gt;
  &lt;BewertungsBereich_D GG="VEE-PW Art. 7 D"&gt;490.88&lt;/BewertungsBereich_D&gt;
  &lt;BewertungsBereich_E GG="VEE-PW Art. 7 E"&gt;521.61&lt;/BewertungsBereich_E&gt;
  &lt;BewertungsBereich_F GG="VEE-PW Art. 7 F"&gt;573.74&lt;/BewertungsBereich_F&gt;
 &lt;/EfficiencyClassParameter&gt;
 &lt;EfficiencyClassParameter Formular="M1-EB_v05" Jahr="2019"&gt;
  &lt;BewertungsParameter_r GG="ENV Anh 3.6 Art 7.3 Relativierungsparameter"&gt;0.3&lt;/BewertungsParameter_r&gt;
  &lt;Mittelwert_BenzinÄquivalent GG="VEE-PW Art. 5 1"&gt;5.875474567&lt;/Mittelwert_BenzinÄquivalent&gt;
  &lt;Mittelwert_relative_EnergieEffizienz GG="VEE-PW Art. 5 3"&gt;0.003293135&lt;/Mittelwert_relative_EnergieEffizienz&gt;
  &lt;Standardabweichung_Benzinäquivalent GG="VEE-PW Art. 5 2"&gt;1.346984616&lt;/Standardabweichung_Benzinäquivalent&gt;
  &lt;Standardabweichung_relative_EnergieEffizienz GG="VEE-PW Art. 5 4"&gt;0.000711379&lt;/Standardabweichung_relative_EnergieEffizienz&gt;
  &lt;BenzinÄquivalent_Diesel GG="VEE-PW Art. 6 a"&gt;1.07&lt;/BenzinÄquivalent_Diesel&gt;
  &lt;BenzinÄquivalent_Erdgas_CNG  GG="VEE-PW Art. 6 b"&gt;0.84&lt;/BenzinÄquivalent_Erdgas_CNG&gt;
  &lt;BenzinÄquivalent_Autogas_LPG GG="VEE-PW Art. 6 c"&gt;0.69&lt;/BenzinÄquivalent_Autogas_LPG&gt;
  &lt;BenzinÄquivalent_E85 GG="VEE-PW Art. 6 d"&gt;1.61&lt;/BenzinÄquivalent_E85&gt;
  &lt;BenzinÄquivalent_ElektroFz GG="VEE-PW Art. 6 e"&gt;0.21&lt;/BenzinÄquivalent_ElektroFz&gt;
  &lt;BenzinÄquivalent_Wasserstoff GG="VEE-PW Art. 6 f"&gt;0.64&lt;/BenzinÄquivalent_Wasserstoff&gt;
  &lt;BewertungsBereich_A GG="VEE-PW Art. 7 A"&gt;426.34&lt;/BewertungsBereich_A&gt;
  &lt;BewertungsBereich_B GG="VEE-PW Art. 7 B"&gt;443.96&lt;/BewertungsBereich_B&gt;
  &lt;BewertungsBereich_C GG="VEE-PW Art. 7 C"&gt;466.00&lt;/BewertungsBereich_C&gt;
  &lt;BewertungsBereich_D GG="VEE-PW Art. 7 D"&gt;493.92&lt;/BewertungsBereich_D&gt;
  &lt;BewertungsBereich_E GG="VEE-PW Art. 7 E"&gt;525.66&lt;/BewertungsBereich_E&gt;
  &lt;BewertungsBereich_F GG="VEE-PW Art. 7 F"&gt;567.36&lt;/BewertungsBereich_F&gt;
 &lt;/EfficiencyClassParameter&gt;
 &lt;EfficiencyClassParameter Formular="M1-EB_v05" Jahr="2020"&gt;
  &lt;BenzinÄquivalent_Diesel GG="VEE-PW Art. 4 a"&gt;1.09&lt;/BenzinÄquivalent_Diesel&gt;
  &lt;BenzinÄquivalent_Erdgas_CNG  GG="VEE-PW Art. 4 b"&gt;0.80&lt;/BenzinÄquivalent_Erdgas_CNG&gt;
  &lt;BenzinÄquivalent_Autogas_LPG GG="VEE-PW Art. 4 c"&gt;0.78&lt;/BenzinÄquivalent_Autogas_LPG&gt;
  &lt;BenzinÄquivalent_E85 GG="VEE-PW Art. 4 d"&gt;1.67&lt;/BenzinÄquivalent_E85&gt;
  &lt;BenzinÄquivalent_ElektroFz GG="VEE-PW Art. 4 e"&gt;0.19&lt;/BenzinÄquivalent_ElektroFz&gt;
  &lt;BenzinÄquivalent_Wasserstoff GG="VEE-PW Art. 4 f"&gt;0.65&lt;/BenzinÄquivalent_Wasserstoff&gt;
  &lt;BewertungsBereich_A GG="VEE-PW Art. 1 A"&gt;6.32&lt;/BewertungsBereich_A&gt;
  &lt;BewertungsBereich_B GG="VEE-PW Art. 1 B"&gt;6.87&lt;/BewertungsBereich_B&gt;
  &lt;BewertungsBereich_C GG="VEE-PW Art. 1 C"&gt;7.30&lt;/BewertungsBereich_C&gt;
  &lt;BewertungsBereich_D GG="VEE-PW Art. 1 D"&gt;7.96&lt;/BewertungsBereich_D&gt;
  &lt;BewertungsBereich_E GG="VEE-PW Art. 1 E"&gt;8.50&lt;/BewertungsBereich_E&gt;
  &lt;BewertungsBereich_F GG="VEE-PW Art. 1 F"&gt;9.80&lt;/BewertungsBereich_F&gt;
  &lt;BewertungsBereich_A_NEFZ GG="VEE-PW Art. 6 A"&gt;4.90&lt;/BewertungsBereich_A_NEFZ&gt;
  &lt;BewertungsBereich_B_NEFZ GG="VEE-PW Art. 6 B"&gt;5.34&lt;/BewertungsBereich_B_NEFZ&gt;
  &lt;BewertungsBereich_C_NEFZ GG="VEE-PW Art. 6 C"&gt;5.80&lt;/BewertungsBereich_C_NEFZ&gt;
  &lt;BewertungsBereich_D_NEFZ GG="VEE-PW Art. 6 D"&gt;6.21&lt;/BewertungsBereich_D_NEFZ&gt;
  &lt;BewertungsBereich_E_NEFZ GG="VEE-PW Art. 6 E"&gt;6.80&lt;/BewertungsBereich_E_NEFZ&gt;
  &lt;BewertungsBereich_F_NEFZ GG="VEE-PW Art. 6 F"&gt;7.63&lt;/BewertungsBereich_F_NEFZ&gt;
 &lt;/EfficiencyClassParameter&gt;
 &lt;EfficiencyClassParameter Formular="M1-EB_v05" Jahr="2021"&gt;
  &lt;BenzinÄquivalent_Diesel GG="VEE-PW Art. 4 a"&gt;1.09&lt;/BenzinÄquivalent_Diesel&gt;
  &lt;BenzinÄquivalent_Erdgas_CNG  GG="VEE-PW Art. 4 b"&gt;0.78&lt;/BenzinÄquivalent_Erdgas_CNG&gt;
  &lt;BenzinÄquivalent_Autogas_LPG GG="VEE-PW Art. 4 c"&gt;0.78&lt;/BenzinÄquivalent_Autogas_LPG&gt;
  &lt;BenzinÄquivalent_E85 GG="VEE-PW Art. 4 d"&gt;1.67&lt;/BenzinÄquivalent_E85&gt;
  &lt;BenzinÄquivalent_ElektroFz GG="VEE-PW Art. 4 e"&gt;0.17&lt;/BenzinÄquivalent_ElektroFz&gt;
  &lt;BenzinÄquivalent_Wasserstoff GG="VEE-PW Art. 4 f"&gt;0.62&lt;/BenzinÄquivalent_Wasserstoff&gt;
  &lt;BewertungsBereich_A GG="VEE-PW Art. 1 A"&gt;6.21&lt;/BewertungsBereich_A&gt;
  &lt;BewertungsBereich_B GG="VEE-PW Art. 1 B"&gt;6.76&lt;/BewertungsBereich_B&gt;
  &lt;BewertungsBereich_C GG="VEE-PW Art. 1 C"&gt;7.20&lt;/BewertungsBereich_C&gt;
  &lt;BewertungsBereich_D GG="VEE-PW Art. 1 D"&gt;7.80&lt;/BewertungsBereich_D&gt;
  &lt;BewertungsBereich_E GG="VEE-PW Art. 1 E"&gt;8.50&lt;/BewertungsBereich_E&gt;
  &lt;BewertungsBereich_F GG="VEE-PW Art. 1 F"&gt;9.40&lt;/BewertungsBereich_F&gt;
  &lt;BewertungsBereich_A_NEFZ GG="VEE-PW Art. 6 A"&gt;4.80&lt;/BewertungsBereich_A_NEFZ&gt;
  &lt;BewertungsBereich_B_NEFZ GG="VEE-PW Art. 6 B"&gt;5.12&lt;/BewertungsBereich_B_NEFZ&gt;
  &lt;BewertungsBereich_C_NEFZ GG="VEE-PW Art. 6 C"&gt;5.56&lt;/BewertungsBereich_C_NEFZ&gt;
  &lt;BewertungsBereich_D_NEFZ GG="VEE-PW Art. 6 D"&gt;6.00&lt;/BewertungsBereich_D_NEFZ&gt;
  &lt;BewertungsBereich_E_NEFZ GG="VEE-PW Art. 6 E"&gt;6.65&lt;/BewertungsBereich_E_NEFZ&gt;
  &lt;BewertungsBereich_F_NEFZ GG="VEE-PW Art. 6 F"&gt;7.52&lt;/BewertungsBereich_F_NEFZ&gt;
 &lt;/EfficiencyClassParameter&gt;
  &lt;EfficiencyClassParameter Formular="M1-EB_v05" Jahr="2022"&gt;
  &lt;BenzinÄquivalent_Diesel GG="VEE-PW Art. 4 a"&gt;1.09&lt;/BenzinÄquivalent_Diesel&gt;
  &lt;BenzinÄquivalent_Erdgas_CNG  GG="VEE-PW Art. 4 b"&gt;0.78&lt;/BenzinÄquivalent_Erdgas_CNG&gt;
  &lt;BenzinÄquivalent_Autogas_LPG GG="VEE-PW Art. 4 c"&gt;0.78&lt;/BenzinÄquivalent_Autogas_LPG&gt;
  &lt;BenzinÄquivalent_E85 GG="VEE-PW Art. 4 d"&gt;1.67&lt;/BenzinÄquivalent_E85&gt;
  &lt;BenzinÄquivalent_ElektroFz GG="VEE-PW Art. 4 e"&gt;0.17&lt;/BenzinÄquivalent_ElektroFz&gt;
  &lt;BenzinÄquivalent_Wasserstoff GG="VEE-PW Art. 4 f"&gt;0.61&lt;/BenzinÄquivalent_Wasserstoff&gt;
  &lt;BewertungsBereich_A GG="VEE-PW Art. 1 A"&gt;5.35&lt;/BewertungsBereich_A&gt;
  &lt;BewertungsBereich_B GG="VEE-PW Art. 1 B"&gt;6.10&lt;/BewertungsBereich_B&gt;
  &lt;BewertungsBereich_C GG="VEE-PW Art. 1 C"&gt;6.60&lt;/BewertungsBereich_C&gt;
  &lt;BewertungsBereich_D GG="VEE-PW Art. 1 D"&gt;7.30&lt;/BewertungsBereich_D&gt;
  &lt;BewertungsBereich_E GG="VEE-PW Art. 1 E"&gt;8.29&lt;/BewertungsBereich_E&gt;
  &lt;BewertungsBereich_F GG="VEE-PW Art. 1 F"&gt;10.14&lt;/BewertungsBereich_F&gt;
  &lt;BewertungsBereich_A_NEFZ GG="VEE-PW Art. 6 A"&gt;4.80&lt;/BewertungsBereich_A_NEFZ&gt;
  &lt;BewertungsBereich_B_NEFZ GG="VEE-PW Art. 6 B"&gt;5.12&lt;/BewertungsBereich_B_NEFZ&gt;
  &lt;BewertungsBereich_C_NEFZ GG="VEE-PW Art. 6 C"&gt;5.56&lt;/BewertungsBereich_C_NEFZ&gt;
  &lt;BewertungsBereich_D_NEFZ GG="VEE-PW Art. 6 D"&gt;6.00&lt;/BewertungsBereich_D_NEFZ&gt;
  &lt;BewertungsBereich_E_NEFZ GG="VEE-PW Art. 6 E"&gt;6.65&lt;/BewertungsBereich_E_NEFZ&gt;
  &lt;BewertungsBereich_F_NEFZ GG="VEE-PW Art. 6 F"&gt;7.52&lt;/BewertungsBereich_F_NEFZ&gt;
 &lt;/EfficiencyClassParameter&gt;
 &lt;EfficiencyClassParameter Formular="M1-EB_v05" Jahr="2023"&gt;
  &lt;BenzinÄquivalent_Diesel GG="VEE-PW Art. 4 a"&gt;1.09&lt;/BenzinÄquivalent_Diesel&gt;
  &lt;BenzinÄquivalent_Erdgas_CNG  GG="VEE-PW Art. 4 b"&gt;0.79&lt;/BenzinÄquivalent_Erdgas_CNG&gt;
  &lt;BenzinÄquivalent_Autogas_LPG GG="VEE-PW Art. 4 c"&gt;0.80&lt;/BenzinÄquivalent_Autogas_LPG&gt;
  &lt;BenzinÄquivalent_E85 GG="VEE-PW Art. 4 d"&gt;1.66&lt;/BenzinÄquivalent_E85&gt;
  &lt;BenzinÄquivalent_ElektroFz GG="VEE-PW Art. 4 e"&gt;0.22&lt;/BenzinÄquivalent_ElektroFz&gt;
  &lt;BenzinÄquivalent_Wasserstoff GG="VEE-PW Art. 4 f"&gt;0.66&lt;/BenzinÄquivalent_Wasserstoff&gt;
  &lt;BewertungsBereich_A GG="VEE-PW Art. 1 A"&gt;4.07&lt;/BewertungsBereich_A&gt;
  &lt;BewertungsBereich_B GG="VEE-PW Art. 1 B"&gt;5.09&lt;/BewertungsBereich_B&gt;
  &lt;BewertungsBereich_C GG="VEE-PW Art. 1 C"&gt;6.10&lt;/BewertungsBereich_C&gt;
  &lt;BewertungsBereich_D GG="VEE-PW Art. 1 D"&gt;7.12&lt;/BewertungsBereich_D&gt;
  &lt;BewertungsBereich_E GG="VEE-PW Art. 1 E"&gt;8.14&lt;/BewertungsBereich_E&gt;
  &lt;BewertungsBereich_F GG="VEE-PW Art. 1 F"&gt;9.16&lt;/BewertungsBereich_F&gt;
  &lt;BewertungsBereich_A_NEFZ GG="VEE-PW Art. 6 A"&gt;4.80&lt;/BewertungsBereich_A_NEFZ&gt;
  &lt;BewertungsBereich_B_NEFZ GG="VEE-PW Art. 6 B"&gt;5.12&lt;/BewertungsBereich_B_NEFZ&gt;
  &lt;BewertungsBereich_C_NEFZ GG="VEE-PW Art. 6 C"&gt;5.56&lt;/BewertungsBereich_C_NEFZ&gt;
  &lt;BewertungsBereich_D_NEFZ GG="VEE-PW Art. 6 D"&gt;6.00&lt;/BewertungsBereich_D_NEFZ&gt;
  &lt;BewertungsBereich_E_NEFZ GG="VEE-PW Art. 6 E"&gt;6.65&lt;/BewertungsBereich_E_NEFZ&gt;
  &lt;BewertungsBereich_F_NEFZ GG="VEE-PW Art. 6 F"&gt;7.52&lt;/BewertungsBereich_F_NEFZ&gt;
 &lt;/EfficiencyClassParameter&gt;
&lt;/AstraEfficiencyClassDatabase&gt;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</si>
</sst>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9" tint="0.59999389629810485"/>
      <name val="Arial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3" borderId="0" xfId="0" applyFont="1" applyFill="1"/>
    <xf numFmtId="0" fontId="0" fillId="0" borderId="0" xfId="0" applyFill="1" applyBorder="1"/>
    <xf numFmtId="0" fontId="0" fillId="0" borderId="0" xfId="0" applyAlignment="1">
      <alignment wrapText="1"/>
    </xf>
    <xf numFmtId="0" fontId="0" fillId="3" borderId="1" xfId="0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right"/>
    </xf>
    <xf numFmtId="0" fontId="4" fillId="2" borderId="0" xfId="0" applyFont="1" applyFill="1" applyProtection="1">
      <protection locked="0"/>
    </xf>
    <xf numFmtId="0" fontId="0" fillId="2" borderId="0" xfId="0" applyFill="1" applyProtection="1"/>
    <xf numFmtId="0" fontId="1" fillId="2" borderId="0" xfId="0" applyFont="1" applyFill="1" applyProtection="1"/>
    <xf numFmtId="0" fontId="3" fillId="2" borderId="0" xfId="0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3" Type="http://schemas.microsoft.com/office/2020/07/relationships/vbaProjectSignatureV3" Target="vbaProjectSignatureV3.bin"/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D9" fmlaRange="Treibstoff!$A$1:$B$16" noThreeD="1" sel="1" val="0"/>
</file>

<file path=xl/ctrlProps/ctrlProp10.xml><?xml version="1.0" encoding="utf-8"?>
<formControlPr xmlns="http://schemas.microsoft.com/office/spreadsheetml/2009/9/main" objectType="Radio" checked="Checked" firstButton="1" fmlaLink="H5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Drop" dropStyle="combo" dx="16" fmlaLink="D11" fmlaRange="RE_Treibstoff!$A$1:$A$6" noThreeD="1" sel="0" val="0"/>
</file>

<file path=xl/ctrlProps/ctrlProp3.xml><?xml version="1.0" encoding="utf-8"?>
<formControlPr xmlns="http://schemas.microsoft.com/office/spreadsheetml/2009/9/main" objectType="Drop" dropStyle="combo" dx="16" fmlaLink="D7" fmlaRange="Berechnungsjahr!$A$1:$A$12" noThreeD="1" sel="12" val="4"/>
</file>

<file path=xl/ctrlProps/ctrlProp4.xml><?xml version="1.0" encoding="utf-8"?>
<formControlPr xmlns="http://schemas.microsoft.com/office/spreadsheetml/2009/9/main" objectType="Drop" dropStyle="combo" dx="24" fmlaLink="H7" fmlaRange="NEFZ_WLTP!$A$1:$A$2" noThreeD="1" sel="1" val="0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H9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7</xdr:row>
          <xdr:rowOff>152400</xdr:rowOff>
        </xdr:from>
        <xdr:to>
          <xdr:col>3</xdr:col>
          <xdr:colOff>1590675</xdr:colOff>
          <xdr:row>9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10</xdr:row>
          <xdr:rowOff>9525</xdr:rowOff>
        </xdr:from>
        <xdr:to>
          <xdr:col>3</xdr:col>
          <xdr:colOff>1609725</xdr:colOff>
          <xdr:row>11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</xdr:row>
          <xdr:rowOff>142875</xdr:rowOff>
        </xdr:from>
        <xdr:to>
          <xdr:col>3</xdr:col>
          <xdr:colOff>1609725</xdr:colOff>
          <xdr:row>7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5</xdr:row>
          <xdr:rowOff>152400</xdr:rowOff>
        </xdr:from>
        <xdr:to>
          <xdr:col>8</xdr:col>
          <xdr:colOff>47625</xdr:colOff>
          <xdr:row>7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152400</xdr:rowOff>
        </xdr:from>
        <xdr:to>
          <xdr:col>8</xdr:col>
          <xdr:colOff>28575</xdr:colOff>
          <xdr:row>9</xdr:row>
          <xdr:rowOff>57150</xdr:rowOff>
        </xdr:to>
        <xdr:sp macro="" textlink="">
          <xdr:nvSpPr>
            <xdr:cNvPr id="1032" name="Group Box 8" descr=" 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28575</xdr:rowOff>
        </xdr:from>
        <xdr:to>
          <xdr:col>7</xdr:col>
          <xdr:colOff>542925</xdr:colOff>
          <xdr:row>9</xdr:row>
          <xdr:rowOff>28575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8</xdr:row>
          <xdr:rowOff>28575</xdr:rowOff>
        </xdr:from>
        <xdr:to>
          <xdr:col>7</xdr:col>
          <xdr:colOff>1457325</xdr:colOff>
          <xdr:row>9</xdr:row>
          <xdr:rowOff>57150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57150</xdr:rowOff>
        </xdr:from>
        <xdr:to>
          <xdr:col>4</xdr:col>
          <xdr:colOff>9525</xdr:colOff>
          <xdr:row>21</xdr:row>
          <xdr:rowOff>133350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1311562</xdr:colOff>
      <xdr:row>3</xdr:row>
      <xdr:rowOff>142875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8012" cy="619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9525</xdr:rowOff>
        </xdr:from>
        <xdr:to>
          <xdr:col>7</xdr:col>
          <xdr:colOff>1609725</xdr:colOff>
          <xdr:row>5</xdr:row>
          <xdr:rowOff>9525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</xdr:row>
          <xdr:rowOff>57150</xdr:rowOff>
        </xdr:from>
        <xdr:to>
          <xdr:col>7</xdr:col>
          <xdr:colOff>457200</xdr:colOff>
          <xdr:row>4</xdr:row>
          <xdr:rowOff>276225</xdr:rowOff>
        </xdr:to>
        <xdr:sp macro="" textlink="">
          <xdr:nvSpPr>
            <xdr:cNvPr id="1045" name="Optionsfeld 14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4</xdr:row>
          <xdr:rowOff>66675</xdr:rowOff>
        </xdr:from>
        <xdr:to>
          <xdr:col>7</xdr:col>
          <xdr:colOff>800100</xdr:colOff>
          <xdr:row>4</xdr:row>
          <xdr:rowOff>285750</xdr:rowOff>
        </xdr:to>
        <xdr:sp macro="" textlink="">
          <xdr:nvSpPr>
            <xdr:cNvPr id="1046" name="Optionsfeld 15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4</xdr:row>
          <xdr:rowOff>66675</xdr:rowOff>
        </xdr:from>
        <xdr:to>
          <xdr:col>7</xdr:col>
          <xdr:colOff>1285875</xdr:colOff>
          <xdr:row>4</xdr:row>
          <xdr:rowOff>285750</xdr:rowOff>
        </xdr:to>
        <xdr:sp macro="" textlink="">
          <xdr:nvSpPr>
            <xdr:cNvPr id="1047" name="Optionsfeld 16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7"/>
  <sheetViews>
    <sheetView showGridLines="0" tabSelected="1" zoomScaleNormal="100" zoomScalePageLayoutView="80" workbookViewId="0">
      <selection activeCell="D25" sqref="D25"/>
    </sheetView>
  </sheetViews>
  <sheetFormatPr baseColWidth="10" defaultRowHeight="12.75" x14ac:dyDescent="0.2"/>
  <cols>
    <col min="2" max="2" width="19.7109375" customWidth="1"/>
    <col min="3" max="3" width="3.28515625" customWidth="1"/>
    <col min="4" max="4" width="23.140625" customWidth="1"/>
    <col min="6" max="6" width="10.42578125" customWidth="1"/>
    <col min="7" max="7" width="3.140625" customWidth="1"/>
    <col min="8" max="8" width="23.140625" customWidth="1"/>
    <col min="10" max="10" width="18" customWidth="1"/>
  </cols>
  <sheetData>
    <row r="1" spans="1:12" s="3" customFormat="1" x14ac:dyDescent="0.2">
      <c r="A1" s="2"/>
      <c r="B1" s="2"/>
      <c r="C1" s="2"/>
      <c r="D1" s="2"/>
      <c r="E1" s="4" t="str">
        <f>IF(H5=1,"Eidgenössisches Departement für Umwelt, Verkehr, Energie und Kommunikation UVEK",IF(H5=2,"Département fédéral de l'environnement, des transports, de l'énergie et de la communication DETEC",IF(H5=3,"Dipartimento federale dell'ambiente, dei trasporti, dell'energia e delle comunicazioni DATEC")))</f>
        <v>Eidgenössisches Departement für Umwelt, Verkehr, Energie und Kommunikation UVEK</v>
      </c>
      <c r="F1" s="2"/>
      <c r="G1" s="2"/>
      <c r="H1" s="2"/>
      <c r="I1" s="2"/>
      <c r="J1" s="2"/>
      <c r="K1" s="5"/>
    </row>
    <row r="2" spans="1:12" s="3" customFormat="1" x14ac:dyDescent="0.2">
      <c r="A2" s="2"/>
      <c r="B2" s="2"/>
      <c r="C2" s="2"/>
      <c r="D2" s="2"/>
      <c r="E2" s="4" t="str">
        <f>IF(H5=1,"ASTRA Bundesamt für Strassen",IF(H5=2,"OFROU Office fédéral des routes",IF(H5=3,"USTRA Ufficio federale delle strade")))</f>
        <v>ASTRA Bundesamt für Strassen</v>
      </c>
      <c r="F2" s="2"/>
      <c r="G2" s="2"/>
      <c r="H2" s="2"/>
      <c r="I2" s="2"/>
      <c r="J2" s="2"/>
      <c r="K2" s="5"/>
    </row>
    <row r="3" spans="1:12" s="3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s="3" customForma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ht="25.5" customHeight="1" x14ac:dyDescent="0.2">
      <c r="A5" s="13" t="str">
        <f>IF(H5=1,"Berechnung der Energieeffizienzkategorie",IF(H5=2,"Calcul de la catégorie d'efficacité énergétique",IF(H5=3,"Calcolo della categoria di efficienza energetica")))</f>
        <v>Berechnung der Energieeffizienzkategorie</v>
      </c>
      <c r="B5" s="12"/>
      <c r="C5" s="12"/>
      <c r="D5" s="1"/>
      <c r="E5" s="12" t="s">
        <v>0</v>
      </c>
      <c r="F5" s="12"/>
      <c r="G5" s="1"/>
      <c r="H5" s="11">
        <v>1</v>
      </c>
      <c r="I5" s="1"/>
      <c r="J5" s="1"/>
      <c r="K5" s="5"/>
      <c r="L5" s="3"/>
    </row>
    <row r="6" spans="1:12" x14ac:dyDescent="0.2">
      <c r="A6" s="12"/>
      <c r="B6" s="12"/>
      <c r="C6" s="12"/>
      <c r="D6" s="1"/>
      <c r="E6" s="12"/>
      <c r="F6" s="12"/>
      <c r="G6" s="1"/>
      <c r="H6" s="1"/>
      <c r="I6" s="1"/>
      <c r="J6" s="1"/>
      <c r="K6" s="5"/>
      <c r="L6" s="3"/>
    </row>
    <row r="7" spans="1:12" ht="15" x14ac:dyDescent="0.2">
      <c r="A7" s="12" t="str">
        <f>IF(H5=1,"Berechnungsjahr",IF(H5=2,"Année de calcul",IF(H5=3,"Anno di calcolo")))</f>
        <v>Berechnungsjahr</v>
      </c>
      <c r="B7" s="12"/>
      <c r="C7" s="10" t="s">
        <v>33</v>
      </c>
      <c r="D7" s="9">
        <v>12</v>
      </c>
      <c r="E7" s="12"/>
      <c r="F7" s="12" t="str">
        <f>IF(H5=1,"Grundlage",IF(H5=2,"Base",IF(H5=3,"Base")))</f>
        <v>Grundlage</v>
      </c>
      <c r="G7" s="12" t="str">
        <f>IF(D7&gt;8,"*","")</f>
        <v>*</v>
      </c>
      <c r="H7" s="9">
        <v>1</v>
      </c>
      <c r="I7" s="1"/>
      <c r="J7" s="1"/>
      <c r="K7" s="5"/>
      <c r="L7" s="3"/>
    </row>
    <row r="8" spans="1:12" x14ac:dyDescent="0.2">
      <c r="A8" s="12"/>
      <c r="B8" s="12"/>
      <c r="C8" s="12"/>
      <c r="D8" s="12"/>
      <c r="E8" s="12"/>
      <c r="F8" s="12"/>
      <c r="G8" s="12"/>
      <c r="H8" s="12"/>
      <c r="I8" s="1"/>
      <c r="J8" s="1"/>
      <c r="K8" s="5"/>
      <c r="L8" s="3"/>
    </row>
    <row r="9" spans="1:12" ht="15" x14ac:dyDescent="0.2">
      <c r="A9" s="12" t="str">
        <f>IF(H5=1,"Treibstoffart",IF(H5=2,"Type de carburant",IF(H5=3,"Tipo di carburante")))</f>
        <v>Treibstoffart</v>
      </c>
      <c r="B9" s="12"/>
      <c r="C9" s="10" t="s">
        <v>33</v>
      </c>
      <c r="D9" s="9">
        <v>1</v>
      </c>
      <c r="E9" s="12"/>
      <c r="F9" s="12" t="s">
        <v>35</v>
      </c>
      <c r="G9" s="12" t="str">
        <f>IF(D9=2,"*",IF(D9=5,"*",IF(D9=14,"*","")))</f>
        <v/>
      </c>
      <c r="H9" s="11"/>
      <c r="I9" s="1"/>
      <c r="J9" s="1"/>
      <c r="K9" s="5"/>
      <c r="L9" s="3"/>
    </row>
    <row r="10" spans="1:12" x14ac:dyDescent="0.2">
      <c r="A10" s="12"/>
      <c r="B10" s="12"/>
      <c r="C10" s="12"/>
      <c r="D10" s="12"/>
      <c r="E10" s="12"/>
      <c r="F10" s="12"/>
      <c r="G10" s="12"/>
      <c r="H10" s="12"/>
      <c r="I10" s="1"/>
      <c r="J10" s="1"/>
      <c r="K10" s="5"/>
      <c r="L10" s="3"/>
    </row>
    <row r="11" spans="1:12" ht="15" x14ac:dyDescent="0.2">
      <c r="A11" s="12" t="str">
        <f>IF(H5=1,"Treibstoffart bei Range extender",IF(H5=2,"Type de carburant du Range extender",IF(H5=3,"Tipo di carburante del Range extender")))</f>
        <v>Treibstoffart bei Range extender</v>
      </c>
      <c r="B11" s="12"/>
      <c r="C11" s="10" t="str">
        <f>IF(D9=12,"*","")</f>
        <v/>
      </c>
      <c r="D11" s="9"/>
      <c r="E11" s="12"/>
      <c r="F11" s="12"/>
      <c r="G11" s="12"/>
      <c r="H11" s="12"/>
      <c r="I11" s="1"/>
      <c r="J11" s="1"/>
      <c r="K11" s="5"/>
      <c r="L11" s="3"/>
    </row>
    <row r="12" spans="1:12" x14ac:dyDescent="0.2">
      <c r="A12" s="12"/>
      <c r="B12" s="12"/>
      <c r="C12" s="12"/>
      <c r="D12" s="12"/>
      <c r="E12" s="12"/>
      <c r="F12" s="12"/>
      <c r="G12" s="12"/>
      <c r="H12" s="12"/>
      <c r="I12" s="1"/>
      <c r="J12" s="1"/>
      <c r="K12" s="5"/>
      <c r="L12" s="3"/>
    </row>
    <row r="13" spans="1:12" ht="15" x14ac:dyDescent="0.2">
      <c r="A13" s="12" t="str">
        <f>IF(H5=1,"Leergewicht",IF(H5=2,"Poids à vide",IF(H5=3,"Peso di tara")))</f>
        <v>Leergewicht</v>
      </c>
      <c r="B13" s="12"/>
      <c r="C13" s="10" t="str">
        <f>IF(D7&lt;9,"*","")</f>
        <v/>
      </c>
      <c r="D13" s="7"/>
      <c r="E13" s="12" t="s">
        <v>36</v>
      </c>
      <c r="F13" s="12"/>
      <c r="G13" s="12"/>
      <c r="H13" s="12"/>
      <c r="I13" s="1"/>
      <c r="J13" s="1"/>
      <c r="K13" s="5"/>
      <c r="L13" s="3"/>
    </row>
    <row r="14" spans="1:12" x14ac:dyDescent="0.2">
      <c r="A14" s="12"/>
      <c r="B14" s="12"/>
      <c r="C14" s="12"/>
      <c r="D14" s="12"/>
      <c r="E14" s="12"/>
      <c r="F14" s="12"/>
      <c r="G14" s="12"/>
      <c r="H14" s="12"/>
      <c r="I14" s="1"/>
      <c r="J14" s="1"/>
      <c r="K14" s="5"/>
      <c r="L14" s="3"/>
    </row>
    <row r="15" spans="1:12" x14ac:dyDescent="0.2">
      <c r="A15" s="12"/>
      <c r="B15" s="12"/>
      <c r="C15" s="12"/>
      <c r="D15" s="12" t="str">
        <f>IF(H5=1,"Ersttreibstoff - ET",IF(H5=2,"Combustible primaire",IF(H5=3,"combustibile primario")))</f>
        <v>Ersttreibstoff - ET</v>
      </c>
      <c r="E15" s="12"/>
      <c r="F15" s="12"/>
      <c r="G15" s="12"/>
      <c r="H15" s="12" t="str">
        <f>IF(H5=1,"Zweittreibstoff - ZT",IF(H5=2,"combustible secondaire",IF(H5=3,"combustibile secondario")))</f>
        <v>Zweittreibstoff - ZT</v>
      </c>
      <c r="I15" s="1"/>
      <c r="J15" s="1"/>
      <c r="K15" s="5"/>
      <c r="L15" s="3"/>
    </row>
    <row r="16" spans="1:12" ht="15" x14ac:dyDescent="0.2">
      <c r="A16" s="12" t="str">
        <f>IF(H5=1,"Verbrauch",IF(H5=2,"Consommation",IF(H5=3,"Consumo")))</f>
        <v>Verbrauch</v>
      </c>
      <c r="B16" s="12"/>
      <c r="C16" s="10" t="str">
        <f>IF(D9=4,"","*")</f>
        <v>*</v>
      </c>
      <c r="D16" s="7"/>
      <c r="E16" s="12" t="str">
        <f>IF(D9=10,"m3",IF(D9=13,"kg",IF(D9=14,"kg",IF(D9=12,IF(D11=5,"m3",IF(D11=6,"kg","L")),"L"))))</f>
        <v>L</v>
      </c>
      <c r="F16" s="10"/>
      <c r="G16" s="10" t="str">
        <f>IF(D9=15,"*",IF(D9=16,"*",IF(D9=7,"*","")))</f>
        <v/>
      </c>
      <c r="H16" s="7"/>
      <c r="I16" s="1" t="str">
        <f>IF(D9=15,"m3","L")</f>
        <v>L</v>
      </c>
      <c r="J16" s="1"/>
      <c r="K16" s="5"/>
      <c r="L16" s="3"/>
    </row>
    <row r="17" spans="1:12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5"/>
      <c r="L17" s="3"/>
    </row>
    <row r="18" spans="1:12" ht="15" customHeight="1" x14ac:dyDescent="0.2">
      <c r="A18" s="12" t="str">
        <f>IF(H5=1,"Stromverbrauch",IF(H5=2,"Consommation d'énergie electrique",IF(H5=3,"Consumo di energia elettrico")))</f>
        <v>Stromverbrauch</v>
      </c>
      <c r="B18" s="12"/>
      <c r="C18" s="10" t="str">
        <f>IF(AND(D9=2,H9=1),"*",IF(AND(D9=5,H9=1),"*",IF(AND(D9=14,H9=1),"*",IF(D9=12,"*",IF(D9=4,"*","")))))</f>
        <v/>
      </c>
      <c r="D18" s="7"/>
      <c r="E18" s="12" t="s">
        <v>37</v>
      </c>
      <c r="F18" s="12"/>
      <c r="G18" s="12"/>
      <c r="H18" s="12"/>
      <c r="I18" s="12"/>
      <c r="J18" s="12"/>
      <c r="K18" s="5"/>
      <c r="L18" s="3"/>
    </row>
    <row r="19" spans="1:12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5"/>
      <c r="L19" s="3"/>
    </row>
    <row r="20" spans="1:12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5"/>
      <c r="L20" s="3"/>
    </row>
    <row r="21" spans="1:12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5"/>
      <c r="L21" s="3"/>
    </row>
    <row r="22" spans="1:12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5"/>
      <c r="L22" s="3"/>
    </row>
    <row r="23" spans="1:12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5"/>
      <c r="L23" s="3"/>
    </row>
    <row r="24" spans="1:12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5"/>
      <c r="L24" s="3"/>
    </row>
    <row r="25" spans="1:12" ht="15" x14ac:dyDescent="0.2">
      <c r="A25" s="14" t="str">
        <f>IF(H5=1,"Energieeffizienzkategorie",IF(H5=2,"Catégorie efficacité énergétique",IF(H5=3,"Categoria di efficienza energetica")))</f>
        <v>Energieeffizienzkategorie</v>
      </c>
      <c r="B25" s="12"/>
      <c r="C25" s="12"/>
      <c r="D25" s="8"/>
      <c r="E25" s="12"/>
      <c r="F25" s="12"/>
      <c r="G25" s="12"/>
      <c r="H25" s="12" t="str">
        <f>IF(H5=1,"Mit * markierte Felder müssen ausgefüllt werden",IF(H5=2,"Les champs marqués d'un * doivent être remplis",IF(H5=3,"I campi contrassegnati con * devono essere compilati")))</f>
        <v>Mit * markierte Felder müssen ausgefüllt werden</v>
      </c>
      <c r="I25" s="12"/>
      <c r="J25" s="12"/>
      <c r="K25" s="5"/>
      <c r="L25" s="3"/>
    </row>
    <row r="26" spans="1:12" x14ac:dyDescent="0.2">
      <c r="A26" s="12"/>
      <c r="B26" s="12"/>
      <c r="C26" s="12"/>
      <c r="D26" s="1"/>
      <c r="E26" s="12"/>
      <c r="F26" s="12"/>
      <c r="G26" s="12"/>
      <c r="H26" s="12"/>
      <c r="I26" s="12"/>
      <c r="J26" s="12"/>
      <c r="K26" s="5"/>
      <c r="L26" s="3"/>
    </row>
    <row r="27" spans="1:12" x14ac:dyDescent="0.2">
      <c r="A27" s="12"/>
      <c r="B27" s="12"/>
      <c r="C27" s="12"/>
      <c r="D27" s="1"/>
      <c r="E27" s="12"/>
      <c r="F27" s="12"/>
      <c r="G27" s="12"/>
      <c r="H27" s="12"/>
      <c r="I27" s="12"/>
      <c r="J27" s="12"/>
      <c r="K27" s="5"/>
      <c r="L27" s="3"/>
    </row>
    <row r="28" spans="1:12" x14ac:dyDescent="0.2">
      <c r="A28" s="12"/>
      <c r="B28" s="12"/>
      <c r="C28" s="12"/>
      <c r="D28" s="1"/>
      <c r="E28" s="12"/>
      <c r="F28" s="12"/>
      <c r="G28" s="12"/>
      <c r="H28" s="12"/>
      <c r="I28" s="12"/>
      <c r="J28" s="12"/>
      <c r="K28" s="5"/>
      <c r="L28" s="3"/>
    </row>
    <row r="29" spans="1:12" x14ac:dyDescent="0.2">
      <c r="A29" s="12"/>
      <c r="B29" s="12"/>
      <c r="C29" s="12"/>
      <c r="D29" s="1"/>
      <c r="E29" s="12"/>
      <c r="F29" s="12"/>
      <c r="G29" s="12"/>
      <c r="H29" s="12"/>
      <c r="I29" s="12"/>
      <c r="J29" s="12"/>
      <c r="K29" s="5"/>
      <c r="L29" s="3"/>
    </row>
    <row r="30" spans="1:12" x14ac:dyDescent="0.2">
      <c r="A30" s="12"/>
      <c r="B30" s="12"/>
      <c r="C30" s="12"/>
      <c r="D30" s="1"/>
      <c r="E30" s="12"/>
      <c r="F30" s="12"/>
      <c r="G30" s="12"/>
      <c r="H30" s="12"/>
      <c r="I30" s="12"/>
      <c r="J30" s="12"/>
      <c r="K30" s="5"/>
      <c r="L30" s="3"/>
    </row>
    <row r="31" spans="1:12" x14ac:dyDescent="0.2">
      <c r="A31" s="12"/>
      <c r="B31" s="12"/>
      <c r="C31" s="12"/>
      <c r="D31" s="1"/>
      <c r="E31" s="12"/>
      <c r="F31" s="12"/>
      <c r="G31" s="12"/>
      <c r="H31" s="12"/>
      <c r="I31" s="12"/>
      <c r="J31" s="12"/>
      <c r="K31" s="5"/>
      <c r="L31" s="3"/>
    </row>
    <row r="32" spans="1:12" x14ac:dyDescent="0.2">
      <c r="A32" s="12"/>
      <c r="B32" s="12"/>
      <c r="C32" s="12"/>
      <c r="D32" s="1"/>
      <c r="E32" s="12"/>
      <c r="F32" s="12"/>
      <c r="G32" s="12"/>
      <c r="H32" s="12"/>
      <c r="I32" s="12"/>
      <c r="J32" s="12"/>
      <c r="K32" s="5"/>
      <c r="L32" s="3"/>
    </row>
    <row r="33" spans="1:12" x14ac:dyDescent="0.2">
      <c r="A33" s="12"/>
      <c r="B33" s="12"/>
      <c r="C33" s="12"/>
      <c r="D33" s="1"/>
      <c r="E33" s="12"/>
      <c r="F33" s="12"/>
      <c r="G33" s="12"/>
      <c r="H33" s="12"/>
      <c r="I33" s="12"/>
      <c r="J33" s="12"/>
      <c r="K33" s="5"/>
      <c r="L33" s="3"/>
    </row>
    <row r="34" spans="1:12" x14ac:dyDescent="0.2">
      <c r="A34" s="12"/>
      <c r="B34" s="12"/>
      <c r="C34" s="12"/>
      <c r="D34" s="1"/>
      <c r="E34" s="12"/>
      <c r="F34" s="12"/>
      <c r="G34" s="12"/>
      <c r="H34" s="12"/>
      <c r="I34" s="12"/>
      <c r="J34" s="12"/>
      <c r="K34" s="5"/>
      <c r="L34" s="3"/>
    </row>
    <row r="35" spans="1:12" x14ac:dyDescent="0.2">
      <c r="A35" s="12"/>
      <c r="B35" s="12"/>
      <c r="C35" s="12"/>
      <c r="D35" s="1"/>
      <c r="E35" s="12"/>
      <c r="F35" s="12"/>
      <c r="G35" s="12"/>
      <c r="H35" s="12"/>
      <c r="I35" s="12"/>
      <c r="J35" s="12"/>
      <c r="K35" s="5"/>
      <c r="L35" s="3"/>
    </row>
    <row r="36" spans="1:12" x14ac:dyDescent="0.2">
      <c r="A36" s="12"/>
      <c r="B36" s="12"/>
      <c r="C36" s="12"/>
      <c r="D36" s="1"/>
      <c r="E36" s="12"/>
      <c r="F36" s="12"/>
      <c r="G36" s="12"/>
      <c r="H36" s="12"/>
      <c r="I36" s="12"/>
      <c r="J36" s="12"/>
      <c r="K36" s="5"/>
      <c r="L36" s="3"/>
    </row>
    <row r="37" spans="1:12" x14ac:dyDescent="0.2">
      <c r="A37" s="12"/>
      <c r="B37" s="12"/>
      <c r="C37" s="12"/>
      <c r="D37" s="1"/>
      <c r="E37" s="12"/>
      <c r="F37" s="12"/>
      <c r="G37" s="12"/>
      <c r="H37" s="12"/>
      <c r="I37" s="12"/>
      <c r="J37" s="12"/>
      <c r="K37" s="5"/>
      <c r="L37" s="3"/>
    </row>
  </sheetData>
  <sheetProtection sheet="1" selectLockedCells="1"/>
  <pageMargins left="0.7" right="0.7" top="0.78740157499999996" bottom="0.78740157499999996" header="0.3" footer="0.3"/>
  <pageSetup paperSize="9" orientation="landscape" r:id="rId1"/>
  <headerFooter>
    <oddHeader xml:space="preserve">&amp;C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BeiÄnderung">
                <anchor moveWithCells="1">
                  <from>
                    <xdr:col>2</xdr:col>
                    <xdr:colOff>219075</xdr:colOff>
                    <xdr:row>7</xdr:row>
                    <xdr:rowOff>152400</xdr:rowOff>
                  </from>
                  <to>
                    <xdr:col>3</xdr:col>
                    <xdr:colOff>1590675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 macro="[0]!Dropdown3_BeiÄnderung">
                <anchor moveWithCells="1">
                  <from>
                    <xdr:col>2</xdr:col>
                    <xdr:colOff>219075</xdr:colOff>
                    <xdr:row>10</xdr:row>
                    <xdr:rowOff>9525</xdr:rowOff>
                  </from>
                  <to>
                    <xdr:col>3</xdr:col>
                    <xdr:colOff>1609725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 macro="[0]!Dropdown4_BeiÄnderung">
                <anchor moveWithCells="1">
                  <from>
                    <xdr:col>2</xdr:col>
                    <xdr:colOff>200025</xdr:colOff>
                    <xdr:row>5</xdr:row>
                    <xdr:rowOff>142875</xdr:rowOff>
                  </from>
                  <to>
                    <xdr:col>3</xdr:col>
                    <xdr:colOff>1609725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 macro="[0]!Dropdown7_BeiÄnderung">
                <anchor moveWithCells="1">
                  <from>
                    <xdr:col>6</xdr:col>
                    <xdr:colOff>714375</xdr:colOff>
                    <xdr:row>5</xdr:row>
                    <xdr:rowOff>152400</xdr:rowOff>
                  </from>
                  <to>
                    <xdr:col>8</xdr:col>
                    <xdr:colOff>47625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Group Box 8">
              <controlPr defaultSize="0" autoFill="0" autoPict="0" macro="[0]!Gruppenfeld8_Klicken" altText=" ">
                <anchor moveWithCells="1">
                  <from>
                    <xdr:col>7</xdr:col>
                    <xdr:colOff>0</xdr:colOff>
                    <xdr:row>7</xdr:row>
                    <xdr:rowOff>152400</xdr:rowOff>
                  </from>
                  <to>
                    <xdr:col>8</xdr:col>
                    <xdr:colOff>28575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 macro="[0]!Optionsfeld9_Klicken">
                <anchor moveWithCells="1">
                  <from>
                    <xdr:col>7</xdr:col>
                    <xdr:colOff>85725</xdr:colOff>
                    <xdr:row>8</xdr:row>
                    <xdr:rowOff>28575</xdr:rowOff>
                  </from>
                  <to>
                    <xdr:col>7</xdr:col>
                    <xdr:colOff>542925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 macro="[0]!Optionsfeld10_Klicken">
                <anchor moveWithCells="1">
                  <from>
                    <xdr:col>7</xdr:col>
                    <xdr:colOff>542925</xdr:colOff>
                    <xdr:row>8</xdr:row>
                    <xdr:rowOff>28575</xdr:rowOff>
                  </from>
                  <to>
                    <xdr:col>7</xdr:col>
                    <xdr:colOff>1457325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Button 12">
              <controlPr defaultSize="0" print="0" autoFill="0" autoPict="0" macro="[0]!Schaltfläche12_Klicken">
                <anchor moveWithCells="1" sizeWithCells="1">
                  <from>
                    <xdr:col>3</xdr:col>
                    <xdr:colOff>0</xdr:colOff>
                    <xdr:row>19</xdr:row>
                    <xdr:rowOff>57150</xdr:rowOff>
                  </from>
                  <to>
                    <xdr:col>4</xdr:col>
                    <xdr:colOff>9525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7</xdr:col>
                    <xdr:colOff>1609725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Optionsfeld 14">
              <controlPr defaultSize="0" autoFill="0" autoLine="0" autoPict="0" macro="[0]!Optionsfeld14_Klicken">
                <anchor moveWithCells="1">
                  <from>
                    <xdr:col>7</xdr:col>
                    <xdr:colOff>47625</xdr:colOff>
                    <xdr:row>4</xdr:row>
                    <xdr:rowOff>57150</xdr:rowOff>
                  </from>
                  <to>
                    <xdr:col>7</xdr:col>
                    <xdr:colOff>457200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Optionsfeld 15">
              <controlPr defaultSize="0" autoFill="0" autoLine="0" autoPict="0" macro="[0]!Optionsfeld15_Klicken">
                <anchor moveWithCells="1">
                  <from>
                    <xdr:col>7</xdr:col>
                    <xdr:colOff>466725</xdr:colOff>
                    <xdr:row>4</xdr:row>
                    <xdr:rowOff>66675</xdr:rowOff>
                  </from>
                  <to>
                    <xdr:col>7</xdr:col>
                    <xdr:colOff>800100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Optionsfeld 16">
              <controlPr defaultSize="0" autoFill="0" autoLine="0" autoPict="0" macro="[0]!Optionsfeld16_Klicken">
                <anchor moveWithCells="1">
                  <from>
                    <xdr:col>7</xdr:col>
                    <xdr:colOff>923925</xdr:colOff>
                    <xdr:row>4</xdr:row>
                    <xdr:rowOff>66675</xdr:rowOff>
                  </from>
                  <to>
                    <xdr:col>7</xdr:col>
                    <xdr:colOff>1285875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2"/>
  <sheetViews>
    <sheetView workbookViewId="0">
      <selection activeCell="D7" sqref="D7"/>
    </sheetView>
  </sheetViews>
  <sheetFormatPr baseColWidth="10" defaultRowHeight="12.75" x14ac:dyDescent="0.2"/>
  <sheetData>
    <row r="1" spans="1:1" x14ac:dyDescent="0.2">
      <c r="A1" t="s">
        <v>34</v>
      </c>
    </row>
    <row r="2" spans="1:1" x14ac:dyDescent="0.2">
      <c r="A2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E48"/>
  <sheetViews>
    <sheetView workbookViewId="0">
      <selection activeCell="E1" sqref="E1"/>
    </sheetView>
  </sheetViews>
  <sheetFormatPr baseColWidth="10" defaultRowHeight="12.75" x14ac:dyDescent="0.2"/>
  <cols>
    <col min="1" max="1" width="26.7109375" customWidth="1"/>
    <col min="3" max="3" width="25" bestFit="1" customWidth="1"/>
    <col min="4" max="4" width="29.5703125" bestFit="1" customWidth="1"/>
  </cols>
  <sheetData>
    <row r="1" spans="1:5" x14ac:dyDescent="0.2">
      <c r="A1" t="s">
        <v>1</v>
      </c>
      <c r="B1" t="s">
        <v>2</v>
      </c>
      <c r="C1" t="s">
        <v>1</v>
      </c>
      <c r="D1" t="s">
        <v>52</v>
      </c>
      <c r="E1" t="s">
        <v>38</v>
      </c>
    </row>
    <row r="2" spans="1:5" x14ac:dyDescent="0.2">
      <c r="A2" t="s">
        <v>3</v>
      </c>
      <c r="B2" t="s">
        <v>4</v>
      </c>
      <c r="C2" t="s">
        <v>3</v>
      </c>
      <c r="D2" t="s">
        <v>63</v>
      </c>
      <c r="E2" t="s">
        <v>39</v>
      </c>
    </row>
    <row r="3" spans="1:5" x14ac:dyDescent="0.2">
      <c r="A3" t="s">
        <v>5</v>
      </c>
      <c r="B3" t="s">
        <v>6</v>
      </c>
      <c r="C3" t="s">
        <v>5</v>
      </c>
      <c r="D3" t="s">
        <v>5</v>
      </c>
      <c r="E3" t="s">
        <v>5</v>
      </c>
    </row>
    <row r="4" spans="1:5" x14ac:dyDescent="0.2">
      <c r="A4" t="s">
        <v>7</v>
      </c>
      <c r="B4" t="s">
        <v>8</v>
      </c>
      <c r="C4" t="s">
        <v>7</v>
      </c>
      <c r="D4" t="s">
        <v>64</v>
      </c>
      <c r="E4" t="s">
        <v>40</v>
      </c>
    </row>
    <row r="5" spans="1:5" x14ac:dyDescent="0.2">
      <c r="A5" t="s">
        <v>9</v>
      </c>
      <c r="B5" t="s">
        <v>10</v>
      </c>
      <c r="C5" t="s">
        <v>9</v>
      </c>
      <c r="D5" t="s">
        <v>53</v>
      </c>
      <c r="E5" t="s">
        <v>41</v>
      </c>
    </row>
    <row r="6" spans="1:5" x14ac:dyDescent="0.2">
      <c r="A6" t="s">
        <v>11</v>
      </c>
      <c r="B6" t="s">
        <v>12</v>
      </c>
      <c r="C6" t="s">
        <v>11</v>
      </c>
      <c r="D6" t="s">
        <v>54</v>
      </c>
      <c r="E6" t="s">
        <v>42</v>
      </c>
    </row>
    <row r="7" spans="1:5" x14ac:dyDescent="0.2">
      <c r="A7" t="s">
        <v>13</v>
      </c>
      <c r="B7" t="s">
        <v>14</v>
      </c>
      <c r="C7" t="s">
        <v>13</v>
      </c>
      <c r="D7" t="s">
        <v>55</v>
      </c>
      <c r="E7" t="s">
        <v>43</v>
      </c>
    </row>
    <row r="8" spans="1:5" x14ac:dyDescent="0.2">
      <c r="A8" t="s">
        <v>15</v>
      </c>
      <c r="B8" t="s">
        <v>16</v>
      </c>
      <c r="C8" t="s">
        <v>15</v>
      </c>
      <c r="D8" t="s">
        <v>56</v>
      </c>
      <c r="E8" t="s">
        <v>44</v>
      </c>
    </row>
    <row r="9" spans="1:5" x14ac:dyDescent="0.2">
      <c r="A9" t="s">
        <v>17</v>
      </c>
      <c r="B9" t="s">
        <v>18</v>
      </c>
      <c r="C9" t="s">
        <v>17</v>
      </c>
      <c r="D9" t="s">
        <v>57</v>
      </c>
      <c r="E9" t="s">
        <v>45</v>
      </c>
    </row>
    <row r="10" spans="1:5" x14ac:dyDescent="0.2">
      <c r="A10" t="s">
        <v>19</v>
      </c>
      <c r="B10" t="s">
        <v>20</v>
      </c>
      <c r="C10" t="s">
        <v>19</v>
      </c>
      <c r="D10" t="s">
        <v>58</v>
      </c>
      <c r="E10" t="s">
        <v>46</v>
      </c>
    </row>
    <row r="11" spans="1:5" x14ac:dyDescent="0.2">
      <c r="A11" t="s">
        <v>21</v>
      </c>
      <c r="B11" t="s">
        <v>22</v>
      </c>
      <c r="C11" t="s">
        <v>21</v>
      </c>
      <c r="D11" t="s">
        <v>59</v>
      </c>
      <c r="E11" t="s">
        <v>38</v>
      </c>
    </row>
    <row r="12" spans="1:5" x14ac:dyDescent="0.2">
      <c r="A12" t="s">
        <v>32</v>
      </c>
      <c r="B12" t="s">
        <v>23</v>
      </c>
      <c r="C12" t="s">
        <v>32</v>
      </c>
      <c r="D12" t="s">
        <v>65</v>
      </c>
      <c r="E12" t="s">
        <v>47</v>
      </c>
    </row>
    <row r="13" spans="1:5" x14ac:dyDescent="0.2">
      <c r="A13" t="s">
        <v>24</v>
      </c>
      <c r="B13" t="s">
        <v>25</v>
      </c>
      <c r="C13" t="s">
        <v>24</v>
      </c>
      <c r="D13" t="s">
        <v>60</v>
      </c>
      <c r="E13" t="s">
        <v>48</v>
      </c>
    </row>
    <row r="14" spans="1:5" x14ac:dyDescent="0.2">
      <c r="A14" t="s">
        <v>26</v>
      </c>
      <c r="B14" t="s">
        <v>27</v>
      </c>
      <c r="C14" t="s">
        <v>26</v>
      </c>
      <c r="D14" t="s">
        <v>66</v>
      </c>
      <c r="E14" t="s">
        <v>49</v>
      </c>
    </row>
    <row r="15" spans="1:5" x14ac:dyDescent="0.2">
      <c r="A15" t="s">
        <v>28</v>
      </c>
      <c r="B15" t="s">
        <v>29</v>
      </c>
      <c r="C15" t="s">
        <v>28</v>
      </c>
      <c r="D15" t="s">
        <v>61</v>
      </c>
      <c r="E15" t="s">
        <v>50</v>
      </c>
    </row>
    <row r="16" spans="1:5" x14ac:dyDescent="0.2">
      <c r="A16" t="s">
        <v>30</v>
      </c>
      <c r="B16" t="s">
        <v>31</v>
      </c>
      <c r="C16" t="s">
        <v>30</v>
      </c>
      <c r="D16" t="s">
        <v>62</v>
      </c>
      <c r="E16" t="s">
        <v>51</v>
      </c>
    </row>
    <row r="48" spans="1:1" x14ac:dyDescent="0.2">
      <c r="A48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E6"/>
  <sheetViews>
    <sheetView workbookViewId="0">
      <selection activeCell="A6" sqref="A6"/>
    </sheetView>
  </sheetViews>
  <sheetFormatPr baseColWidth="10" defaultRowHeight="12.75" x14ac:dyDescent="0.2"/>
  <cols>
    <col min="1" max="1" width="14.5703125" customWidth="1"/>
    <col min="3" max="3" width="25" bestFit="1" customWidth="1"/>
    <col min="4" max="4" width="26.5703125" bestFit="1" customWidth="1"/>
    <col min="5" max="5" width="25.5703125" bestFit="1" customWidth="1"/>
  </cols>
  <sheetData>
    <row r="2" spans="1:5" x14ac:dyDescent="0.2">
      <c r="A2" t="s">
        <v>1</v>
      </c>
      <c r="B2" t="s">
        <v>2</v>
      </c>
      <c r="C2" t="s">
        <v>1</v>
      </c>
      <c r="D2" t="s">
        <v>52</v>
      </c>
      <c r="E2" t="s">
        <v>38</v>
      </c>
    </row>
    <row r="3" spans="1:5" x14ac:dyDescent="0.2">
      <c r="A3" t="s">
        <v>5</v>
      </c>
      <c r="B3" t="s">
        <v>6</v>
      </c>
      <c r="C3" t="s">
        <v>5</v>
      </c>
      <c r="D3" t="s">
        <v>5</v>
      </c>
      <c r="E3" t="s">
        <v>5</v>
      </c>
    </row>
    <row r="4" spans="1:5" x14ac:dyDescent="0.2">
      <c r="A4" t="s">
        <v>15</v>
      </c>
      <c r="B4" t="s">
        <v>16</v>
      </c>
      <c r="C4" t="s">
        <v>15</v>
      </c>
      <c r="D4" t="s">
        <v>56</v>
      </c>
      <c r="E4" t="s">
        <v>44</v>
      </c>
    </row>
    <row r="5" spans="1:5" x14ac:dyDescent="0.2">
      <c r="A5" t="s">
        <v>19</v>
      </c>
      <c r="B5" t="s">
        <v>20</v>
      </c>
      <c r="C5" t="s">
        <v>19</v>
      </c>
      <c r="D5" t="s">
        <v>58</v>
      </c>
      <c r="E5" t="s">
        <v>46</v>
      </c>
    </row>
    <row r="6" spans="1:5" x14ac:dyDescent="0.2">
      <c r="A6" t="s">
        <v>24</v>
      </c>
      <c r="B6" t="s">
        <v>25</v>
      </c>
      <c r="C6" t="s">
        <v>24</v>
      </c>
      <c r="D6" t="s">
        <v>60</v>
      </c>
      <c r="E6" t="s">
        <v>48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12"/>
  <sheetViews>
    <sheetView workbookViewId="0">
      <selection activeCell="A12" sqref="A12"/>
    </sheetView>
  </sheetViews>
  <sheetFormatPr baseColWidth="10" defaultRowHeight="12.75" x14ac:dyDescent="0.2"/>
  <sheetData>
    <row r="1" spans="1:1" x14ac:dyDescent="0.2">
      <c r="A1">
        <v>2012</v>
      </c>
    </row>
    <row r="2" spans="1:1" x14ac:dyDescent="0.2">
      <c r="A2">
        <v>2013</v>
      </c>
    </row>
    <row r="3" spans="1:1" x14ac:dyDescent="0.2">
      <c r="A3">
        <v>2014</v>
      </c>
    </row>
    <row r="4" spans="1:1" x14ac:dyDescent="0.2">
      <c r="A4">
        <v>2015</v>
      </c>
    </row>
    <row r="5" spans="1:1" x14ac:dyDescent="0.2">
      <c r="A5">
        <v>2016</v>
      </c>
    </row>
    <row r="6" spans="1:1" x14ac:dyDescent="0.2">
      <c r="A6">
        <v>2017</v>
      </c>
    </row>
    <row r="7" spans="1:1" x14ac:dyDescent="0.2">
      <c r="A7">
        <v>2018</v>
      </c>
    </row>
    <row r="8" spans="1:1" x14ac:dyDescent="0.2">
      <c r="A8">
        <v>2019</v>
      </c>
    </row>
    <row r="9" spans="1:1" x14ac:dyDescent="0.2">
      <c r="A9">
        <v>2020</v>
      </c>
    </row>
    <row r="10" spans="1:1" x14ac:dyDescent="0.2">
      <c r="A10">
        <v>2021</v>
      </c>
    </row>
    <row r="11" spans="1:1" x14ac:dyDescent="0.2">
      <c r="A11">
        <v>2022</v>
      </c>
    </row>
    <row r="12" spans="1:1" x14ac:dyDescent="0.2">
      <c r="A12">
        <v>2023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"/>
  <sheetViews>
    <sheetView workbookViewId="0">
      <selection activeCell="B1" sqref="B1"/>
    </sheetView>
  </sheetViews>
  <sheetFormatPr baseColWidth="10" defaultRowHeight="12.75" x14ac:dyDescent="0.2"/>
  <cols>
    <col min="1" max="1" width="146.7109375" customWidth="1"/>
  </cols>
  <sheetData>
    <row r="1" spans="1:1" ht="409.5" x14ac:dyDescent="0.2">
      <c r="A1" s="6" t="s">
        <v>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Berechnungstool</vt:lpstr>
      <vt:lpstr>NEFZ_WLTP</vt:lpstr>
      <vt:lpstr>Treibstoff</vt:lpstr>
      <vt:lpstr>RE_Treibstoff</vt:lpstr>
      <vt:lpstr>Berechnungsjahr</vt:lpstr>
      <vt:lpstr>Parameter</vt:lpstr>
      <vt:lpstr>Berechnungstool!Druckbereich</vt:lpstr>
      <vt:lpstr>Plug_In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Regamey Marcel ASTRA</dc:creator>
  <cp:lastModifiedBy>Regamey Marcel ASTRA</cp:lastModifiedBy>
  <dcterms:created xsi:type="dcterms:W3CDTF">2020-03-17T05:51:13Z</dcterms:created>
  <dcterms:modified xsi:type="dcterms:W3CDTF">2023-06-14T11:54:37Z</dcterms:modified>
</cp:coreProperties>
</file>